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28407c685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r demand" sheetId="1" r:id="R0681c50f59b84ea3"/>
    <x:sheet xmlns:r="http://schemas.openxmlformats.org/officeDocument/2006/relationships" name="Electricity cost" sheetId="2" r:id="R7f3ae7a00f2c4e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.00"/>
    <x:numFmt numFmtId="201" formatCode="0.000000"/>
    <x:numFmt numFmtId="202" formatCode="0"/>
    <x:numFmt numFmtId="203" formatCode="&quot;£&quot;#,##0.00"/>
    <x:numFmt numFmtId="204" formatCode="&quot;£&quot;0.0000"/>
    <x:numFmt numFmtId="205" formatCode="#,##0.000"/>
    <x:numFmt numFmtId="206" formatCode="#,##0.000000"/>
    <x:numFmt numFmtId="207" formatCode="&quot;£&quot;0.000000"/>
    <x:numFmt numFmtId="208" formatCode="0.0000"/>
    <x:numFmt numFmtId="209" formatCode="0.0000E+00"/>
  </x:numFmts>
  <x:fonts count="7">
    <x:font>
      <x:sz val="11"/>
      <x:name val="Carlito"/>
    </x:font>
    <x:font>
      <x:sz val="11"/>
      <x:color rgb="FF202329"/>
      <x:name val="Arial"/>
    </x:font>
    <x:font>
      <x:b/>
      <x:sz val="17"/>
      <x:color rgb="FF202329"/>
      <x:name val="Arial"/>
    </x:font>
    <x:font>
      <x:sz val="11"/>
      <x:color rgb="FF555D65"/>
      <x:name val="Arial"/>
    </x:font>
    <x:font>
      <x:b/>
      <x:sz val="11"/>
      <x:color rgb="FFFFFFFF"/>
      <x:name val="Arial"/>
    </x:font>
    <x:font>
      <x:b/>
      <x:sz val="11"/>
      <x:color rgb="FF202329"/>
      <x:name val="Arial"/>
    </x:font>
    <x:font>
      <x:sz val="11"/>
      <x:color rgb="FF9D351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2329"/>
      </x:patternFill>
    </x:fill>
    <x:fill>
      <x:patternFill patternType="solid">
        <x:fgColor rgb="FFF0F2F3"/>
      </x:patternFill>
    </x:fill>
    <x:fill>
      <x:patternFill patternType="solid">
        <x:fgColor rgb="FFFFF0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E2542C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/>
    </x:xf>
    <x:xf numFmtId="208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ont>
        <x:b/>
        <x:color rgb="FFA52B23"/>
      </x:font>
      <x:fill>
        <x:patternFill patternType="solid">
          <x:bgColor rgb="FFFDE5E2"/>
        </x:patternFill>
      </x:fill>
    </x:dxf>
    <x:dxf>
      <x:font>
        <x:b/>
        <x:color rgb="FFA52B23"/>
      </x:font>
      <x:fill>
        <x:patternFill patternType="solid">
          <x:bgColor rgb="FFFDE5E2"/>
        </x:patternFill>
      </x:fill>
    </x:dxf>
    <x:dxf>
      <x:font>
        <x:b/>
        <x:color rgb="FFA52B23"/>
      </x:font>
      <x:fill>
        <x:patternFill patternType="solid">
          <x:bgColor rgb="FFFDE5E2"/>
        </x:patternFill>
      </x:fill>
    </x:dxf>
    <x:dxf>
      <x:font>
        <x:b/>
        <x:color rgb="FFA52B23"/>
      </x:font>
      <x:fill>
        <x:patternFill patternType="solid">
          <x:bgColor rgb="FFFDE5E2"/>
        </x:patternFill>
      </x:fill>
    </x:dxf>
    <x:dxf>
      <x:numFmt numFmtId="209" formatCode="0.0000E+00"/>
    </x:dxf>
    <x:dxf>
      <x:numFmt numFmtId="209" formatCode="0.0000E+00"/>
    </x:dxf>
    <x:dxf>
      <x:numFmt numFmtId="209" formatCode="0.0000E+00"/>
    </x:dxf>
    <x:dxf>
      <x:numFmt numFmtId="209" formatCode="0.0000E+00"/>
    </x:dxf>
    <x:dxf>
      <x:numFmt numFmtId="209" formatCode="0.0000E+00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f902b64744b1f" /><Relationship Type="http://schemas.openxmlformats.org/officeDocument/2006/relationships/theme" Target="/xl/theme/theme1.xml" Id="Ra9470938b98142f6" /><Relationship Type="http://schemas.openxmlformats.org/officeDocument/2006/relationships/sharedStrings" Target="/xl/sharedStrings.xml" Id="R38e68628b5ec44bb" /><Relationship Type="http://schemas.openxmlformats.org/officeDocument/2006/relationships/worksheet" Target="/xl/worksheets/sheet1.xml" Id="R0681c50f59b84ea3" /><Relationship Type="http://schemas.openxmlformats.org/officeDocument/2006/relationships/worksheet" Target="/xl/worksheets/sheet2.xml" Id="R7f3ae7a00f2c4e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compressorhire.co.uk/tools/air-demand-planner/" TargetMode="External"/><Relationship Id="rId2" Type="http://schemas.openxmlformats.org/officeDocument/2006/relationships/hyperlink" Target="https://www.atlascopco.com/en-uk/compressors/wiki/compressed-air-articles/sizing-an-air-compressor" TargetMode="External"/><Relationship Id="rId3" Type="http://schemas.openxmlformats.org/officeDocument/2006/relationships/hyperlink" Target="https://www.nist.gov/pml/special-publication-811/nist-guide-si-appendix-b-conversion-factors/nist-guide-si-appendix-b8" TargetMode="External"/><Relationship Id="rId4" Type="http://schemas.openxmlformats.org/officeDocument/2006/relationships/hyperlink" Target="https://compressorhire.co.uk/#requirements" TargetMode="External"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https://compressorhire.co.uk/tools/compressor-running-cost-calculator/" TargetMode="External"/><Relationship Id="rId2" Type="http://schemas.openxmlformats.org/officeDocument/2006/relationships/hyperlink" Target="https://www.energy.gov/sites/prod/files/2014/05/f16/compressed_air3.pdf" TargetMode="External"/><Relationship Id="rId3" Type="http://schemas.openxmlformats.org/officeDocument/2006/relationships/hyperlink" Target="https://compressorhire.co.uk/#requirements" TargetMode="External"/></Relationships>
</file>

<file path=xl/worksheets/sheet1.xml><?xml version="1.0" encoding="utf-8"?>
<x:worksheet xmlns:x="http://schemas.openxmlformats.org/spreadsheetml/2006/main">
  <x:sheetPr>
    <x:tabColor rgb="FF202329"/>
  </x:sheetPr>
  <x:sheetViews>
    <x:sheetView showGridLines="0" workbookViewId="0"/>
  </x:sheetViews>
  <x:sheetFormatPr defaultRowHeight="15"/>
  <x:cols>
    <x:col min="1" max="1" width="2.6700000762939453" hidden="0" customWidth="1"/>
    <x:col min="2" max="2" width="27.780000686645508" hidden="0" customWidth="1"/>
    <x:col min="3" max="3" width="14.4399995803833" hidden="0" customWidth="1"/>
    <x:col min="4" max="4" width="10.4399995803833" hidden="0" customWidth="1"/>
    <x:col min="5" max="5" width="12.4399995803833" hidden="0" customWidth="1"/>
    <x:col min="6" max="6" width="15.5600004196167" hidden="0" customWidth="1"/>
    <x:col min="7" max="7" width="15.5600004196167" hidden="0" customWidth="1"/>
    <x:col min="8" max="8" width="30.559999465942383" hidden="0" customWidth="1"/>
    <x:col min="9" max="9" width="2.670000076293945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2"/>
      <x:c r="B2" s="3" t="str">
        <x:v>Air demand planning</x:v>
      </x:c>
      <x:c r="C2" s="3"/>
      <x:c r="D2" s="3"/>
      <x:c r="E2" s="3"/>
      <x:c r="F2" s="3"/>
      <x:c r="G2" s="3"/>
      <x:c r="H2" s="3"/>
      <x:c r="I2" s="2"/>
    </x:row>
    <x:row r="3" ht="25" customHeight="1">
      <x:c r="A3" s="2"/>
      <x:c r="B3" s="5" t="str">
        <x:v>CompressorHire   /   Version 26 October 2026   /   Illustrative inputs: replace before use</x:v>
      </x:c>
      <x:c r="C3" s="5"/>
      <x:c r="D3" s="5"/>
      <x:c r="E3" s="5"/>
      <x:c r="F3" s="5"/>
      <x:c r="G3" s="5"/>
      <x:c r="H3" s="5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9" t="str">
        <x:v>Planning estimate</x:v>
      </x:c>
      <x:c r="C5" s="9" t="str">
        <x:v>CFM</x:v>
      </x:c>
      <x:c r="D5" s="9" t="str">
        <x:v>L/min</x:v>
      </x:c>
      <x:c r="E5" s="2"/>
      <x:c r="F5" s="2" t="str">
        <x:v>Use the amber cells</x:v>
      </x:c>
      <x:c r="G5" s="2"/>
      <x:c r="H5" s="2"/>
      <x:c r="I5" s="2"/>
    </x:row>
    <x:row r="6" ht="25" customHeight="1">
      <x:c r="A6" s="2"/>
      <x:c r="B6" s="2" t="str">
        <x:v>All-tools peak</x:v>
      </x:c>
      <x:c r="C6" s="10" t="n">
        <x:f>IF(COUNTIFS(H16:H25,"&lt;&gt;Ready",H16:H25,"&lt;&gt;Unused")&gt;0,"Fix rows",IF(COUNTIFS(H16:H25,"Ready")=0,"Add equipment",SUM(F16:F25)))</x:f>
        <x:v>70</x:v>
      </x:c>
      <x:c r="D6" s="10" t="n">
        <x:f>IF(ISNUMBER(C6),C6*$G$11,"n.a.")</x:f>
        <x:v>1982.1792614400001</x:v>
      </x:c>
      <x:c r="E6" s="2"/>
      <x:c r="F6" s="2" t="str">
        <x:v>Ten equipment rows. Clear all four input cells to remove a row.</x:v>
      </x:c>
      <x:c r="G6" s="2"/>
      <x:c r="H6" s="2"/>
      <x:c r="I6" s="2"/>
    </x:row>
    <x:row r="7" ht="25" customHeight="1">
      <x:c r="A7" s="2"/>
      <x:c r="B7" s="2" t="str">
        <x:v>Simultaneous demand</x:v>
      </x:c>
      <x:c r="C7" s="10" t="n">
        <x:f>IF(ISNUMBER(C6),SUM(G16:G25),C6)</x:f>
        <x:v>50</x:v>
      </x:c>
      <x:c r="D7" s="10" t="n">
        <x:f>IF(ISNUMBER(C7),C7*$G$11,"n.a.")</x:f>
        <x:v>1415.8423296</x:v>
      </x:c>
      <x:c r="E7" s="2"/>
      <x:c r="F7" s="2" t="str">
        <x:v>CFM means consumption per item while running.</x:v>
      </x:c>
      <x:c r="G7" s="2"/>
      <x:c r="H7" s="2"/>
      <x:c r="I7" s="2"/>
    </x:row>
    <x:row r="8" ht="25" customHeight="1">
      <x:c r="A8" s="2"/>
      <x:c r="B8" s="13" t="str">
        <x:v>With spare allowance</x:v>
      </x:c>
      <x:c r="C8" s="14" t="n">
        <x:f>IF(NOT(ISNUMBER(C7)),C7,IF(H11&lt;&gt;"Ready","Fix allowance",C7*(1+IF(ISBLANK(C11),0,C11)/100)))</x:f>
        <x:v>55.00000000000001</x:v>
      </x:c>
      <x:c r="D8" s="14" t="n">
        <x:f>IF(ISNUMBER(C8),C8*$G$11,"n.a.")</x:f>
        <x:v>1557.4265625600003</x:v>
      </x:c>
      <x:c r="E8" s="2"/>
      <x:c r="F8" s="2" t="str">
        <x:v>A zero simultaneous quantity is allowed.</x:v>
      </x:c>
      <x:c r="G8" s="2"/>
      <x:c r="H8" s="2"/>
      <x:c r="I8" s="2"/>
    </x:row>
    <x:row r="9" ht="25" customHeight="1">
      <x:c r="A9" s="2"/>
      <x:c r="B9" s="2"/>
      <x:c r="C9" s="2"/>
      <x:c r="D9" s="2"/>
      <x:c r="E9" s="2"/>
      <x:c r="F9" s="2" t="str">
        <x:f>IF(ISNUMBER(C7),IF(C7=0,"No simultaneous demand. Review running quantities.","Confirm pressure, flow basis and downstream losses."),"Correct the row messages before using the totals.")</x:f>
        <x:v>Confirm pressure, flow basis and downstream losses.</x:v>
      </x:c>
      <x:c r="G9" s="2"/>
      <x:c r="H9" s="2"/>
      <x:c r="I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25" customHeight="1">
      <x:c r="A11" s="2"/>
      <x:c r="B11" s="2" t="str">
        <x:v>Optional spare allowance (%)</x:v>
      </x:c>
      <x:c r="C11" s="15" t="n">
        <x:v>10</x:v>
      </x:c>
      <x:c r="D11" s="2"/>
      <x:c r="E11" s="2"/>
      <x:c r="F11" s="2" t="str">
        <x:v>L/min per CFM</x:v>
      </x:c>
      <x:c r="G11" s="16" t="n">
        <x:v>28.316846592</x:v>
      </x:c>
      <x:c r="H11" s="29" t="str">
        <x:f>IF(ISBLANK(C11),"Ready",IF(NOT(ISNUMBER(C11)),"Enter numeric allowance",IF(OR(SIGN(C11)&lt;0,C11&gt;100),"Allowance: 0 to 100%","Ready")))</x:f>
        <x:v>Ready</x:v>
      </x:c>
      <x:c r="I11" s="2"/>
    </x:row>
    <x:row r="12" ht="25" customHeight="1">
      <x:c r="A12" s="2"/>
      <x:c r="B12" s="2" t="str">
        <x:v>Blank allowance adds 0%. Allowance applies only to simultaneous demand. It is not a recommended margin.</x:v>
      </x:c>
      <x:c r="C12" s="2"/>
      <x:c r="D12" s="2"/>
      <x:c r="E12" s="2"/>
      <x:c r="F12" s="2"/>
      <x:c r="G12" s="2"/>
      <x:c r="H12" s="2"/>
      <x:c r="I12" s="2"/>
    </x:row>
    <x:row r="13" ht="25" customHeight="1">
      <x:c r="A13" s="2"/>
      <x:c r="B13" s="2" t="str">
        <x:v>Enter manufacturer consumption at the required working pressure, using the same reference pressure and temperature for every item.</x:v>
      </x:c>
      <x:c r="C13" s="2"/>
      <x:c r="D13" s="2"/>
      <x:c r="E13" s="2"/>
      <x:c r="F13" s="2"/>
      <x:c r="G13" s="2"/>
      <x:c r="H13" s="2"/>
      <x:c r="I13" s="2"/>
    </x:row>
    <x:row r="14" ht="25" customHeight="1">
      <x:c r="A14" s="2"/>
      <x:c r="B14" s="2" t="str">
        <x:v>The two example tools below are fictional, not manufacturer ratings. Keep each manual or measurement reference with your job records.</x:v>
      </x:c>
      <x:c r="C14" s="2"/>
      <x:c r="D14" s="2"/>
      <x:c r="E14" s="2"/>
      <x:c r="F14" s="2"/>
      <x:c r="G14" s="2"/>
      <x:c r="H14" s="2"/>
      <x:c r="I14" s="2"/>
    </x:row>
    <x:row r="15" ht="39" customHeight="1">
      <x:c r="A15" s="2"/>
      <x:c r="B15" s="9" t="str">
        <x:v>Equipment / model</x:v>
      </x:c>
      <x:c r="C15" s="9" t="str">
        <x:v>Per item
CFM</x:v>
      </x:c>
      <x:c r="D15" s="9" t="str">
        <x:v>Total
quantity</x:v>
      </x:c>
      <x:c r="E15" s="9" t="str">
        <x:v>Simultaneous
quantity</x:v>
      </x:c>
      <x:c r="F15" s="9" t="str">
        <x:v>All-tools peak
CFM</x:v>
      </x:c>
      <x:c r="G15" s="9" t="str">
        <x:v>Simultaneous
CFM</x:v>
      </x:c>
      <x:c r="H15" s="9" t="str">
        <x:v>Input message</x:v>
      </x:c>
      <x:c r="I15" s="2"/>
    </x:row>
    <x:row r="16" ht="33" customHeight="1">
      <x:c r="A16" s="2"/>
      <x:c r="B16" s="17" t="str">
        <x:v>Example tool A</x:v>
      </x:c>
      <x:c r="C16" s="18" t="n">
        <x:v>20</x:v>
      </x:c>
      <x:c r="D16" s="19" t="n">
        <x:v>3</x:v>
      </x:c>
      <x:c r="E16" s="19" t="n">
        <x:v>2</x:v>
      </x:c>
      <x:c r="F16" s="10" t="n">
        <x:f>IF(H16="Ready",C16*D16,"")</x:f>
        <x:v>60</x:v>
      </x:c>
      <x:c r="G16" s="10" t="n">
        <x:f>IF(H16="Ready",C16*E16,"")</x:f>
        <x:v>40</x:v>
      </x:c>
      <x:c r="H16" s="29" t="str">
        <x:f>IF(COUNTA(B16:E16)=0,"Unused",IF(OR(NOT(ISTEXT(B16)),LEN(TRIM(B16))=0,LEN(TRIM(B16))&gt;80),"Name: 1 to 80 characters",IF(NOT(ISNUMBER(C16)),"Enter numeric CFM",IF(OR(SIGN(C16)&lt;0,C16&gt;1000000000),"CFM: 0 to 1 billion",IF(NOT(ISNUMBER(D16)),"Enter total quantity",IF(OR(D16&lt;1,D16&gt;10000,D16&lt;&gt;INT(D16)),"Total: whole 1 to 10,000",IF(NOT(ISNUMBER(E16)),"Enter simultaneous quantity",IF(OR(SIGN(E16)&lt;0,E16&gt;D16,E16&lt;&gt;INT(E16)),"Simultaneous: whole 0 to total","Ready"))))))))</x:f>
        <x:v>Ready</x:v>
      </x:c>
      <x:c r="I16" s="2"/>
    </x:row>
    <x:row r="17" ht="33" customHeight="1">
      <x:c r="A17" s="2"/>
      <x:c r="B17" s="17" t="str">
        <x:v>Example tool B</x:v>
      </x:c>
      <x:c r="C17" s="18" t="n">
        <x:v>10</x:v>
      </x:c>
      <x:c r="D17" s="19" t="n">
        <x:v>1</x:v>
      </x:c>
      <x:c r="E17" s="19" t="n">
        <x:v>1</x:v>
      </x:c>
      <x:c r="F17" s="10" t="n">
        <x:f>IF(H17="Ready",C17*D17,"")</x:f>
        <x:v>10</x:v>
      </x:c>
      <x:c r="G17" s="10" t="n">
        <x:f>IF(H17="Ready",C17*E17,"")</x:f>
        <x:v>10</x:v>
      </x:c>
      <x:c r="H17" s="29" t="str">
        <x:f>IF(COUNTA(B17:E17)=0,"Unused",IF(OR(NOT(ISTEXT(B17)),LEN(TRIM(B17))=0,LEN(TRIM(B17))&gt;80),"Name: 1 to 80 characters",IF(NOT(ISNUMBER(C17)),"Enter numeric CFM",IF(OR(SIGN(C17)&lt;0,C17&gt;1000000000),"CFM: 0 to 1 billion",IF(NOT(ISNUMBER(D17)),"Enter total quantity",IF(OR(D17&lt;1,D17&gt;10000,D17&lt;&gt;INT(D17)),"Total: whole 1 to 10,000",IF(NOT(ISNUMBER(E17)),"Enter simultaneous quantity",IF(OR(SIGN(E17)&lt;0,E17&gt;D17,E17&lt;&gt;INT(E17)),"Simultaneous: whole 0 to total","Ready"))))))))</x:f>
        <x:v>Ready</x:v>
      </x:c>
      <x:c r="I17" s="2"/>
    </x:row>
    <x:row r="18" ht="33" customHeight="1">
      <x:c r="A18" s="2"/>
      <x:c r="B18" s="17"/>
      <x:c r="C18" s="18"/>
      <x:c r="D18" s="19"/>
      <x:c r="E18" s="19"/>
      <x:c r="F18" s="10" t="str">
        <x:f>IF(H18="Ready",C18*D18,"")</x:f>
      </x:c>
      <x:c r="G18" s="10" t="str">
        <x:f>IF(H18="Ready",C18*E18,"")</x:f>
      </x:c>
      <x:c r="H18" s="29" t="str">
        <x:f>IF(COUNTA(B18:E18)=0,"Unused",IF(OR(NOT(ISTEXT(B18)),LEN(TRIM(B18))=0,LEN(TRIM(B18))&gt;80),"Name: 1 to 80 characters",IF(NOT(ISNUMBER(C18)),"Enter numeric CFM",IF(OR(SIGN(C18)&lt;0,C18&gt;1000000000),"CFM: 0 to 1 billion",IF(NOT(ISNUMBER(D18)),"Enter total quantity",IF(OR(D18&lt;1,D18&gt;10000,D18&lt;&gt;INT(D18)),"Total: whole 1 to 10,000",IF(NOT(ISNUMBER(E18)),"Enter simultaneous quantity",IF(OR(SIGN(E18)&lt;0,E18&gt;D18,E18&lt;&gt;INT(E18)),"Simultaneous: whole 0 to total","Ready"))))))))</x:f>
        <x:v>Unused</x:v>
      </x:c>
      <x:c r="I18" s="2"/>
    </x:row>
    <x:row r="19" ht="33" customHeight="1">
      <x:c r="A19" s="2"/>
      <x:c r="B19" s="17"/>
      <x:c r="C19" s="18"/>
      <x:c r="D19" s="19"/>
      <x:c r="E19" s="19"/>
      <x:c r="F19" s="10" t="str">
        <x:f>IF(H19="Ready",C19*D19,"")</x:f>
      </x:c>
      <x:c r="G19" s="10" t="str">
        <x:f>IF(H19="Ready",C19*E19,"")</x:f>
      </x:c>
      <x:c r="H19" s="29" t="str">
        <x:f>IF(COUNTA(B19:E19)=0,"Unused",IF(OR(NOT(ISTEXT(B19)),LEN(TRIM(B19))=0,LEN(TRIM(B19))&gt;80),"Name: 1 to 80 characters",IF(NOT(ISNUMBER(C19)),"Enter numeric CFM",IF(OR(SIGN(C19)&lt;0,C19&gt;1000000000),"CFM: 0 to 1 billion",IF(NOT(ISNUMBER(D19)),"Enter total quantity",IF(OR(D19&lt;1,D19&gt;10000,D19&lt;&gt;INT(D19)),"Total: whole 1 to 10,000",IF(NOT(ISNUMBER(E19)),"Enter simultaneous quantity",IF(OR(SIGN(E19)&lt;0,E19&gt;D19,E19&lt;&gt;INT(E19)),"Simultaneous: whole 0 to total","Ready"))))))))</x:f>
        <x:v>Unused</x:v>
      </x:c>
      <x:c r="I19" s="2"/>
    </x:row>
    <x:row r="20" ht="33" customHeight="1">
      <x:c r="A20" s="2"/>
      <x:c r="B20" s="17"/>
      <x:c r="C20" s="18"/>
      <x:c r="D20" s="19"/>
      <x:c r="E20" s="19"/>
      <x:c r="F20" s="10" t="str">
        <x:f>IF(H20="Ready",C20*D20,"")</x:f>
      </x:c>
      <x:c r="G20" s="10" t="str">
        <x:f>IF(H20="Ready",C20*E20,"")</x:f>
      </x:c>
      <x:c r="H20" s="29" t="str">
        <x:f>IF(COUNTA(B20:E20)=0,"Unused",IF(OR(NOT(ISTEXT(B20)),LEN(TRIM(B20))=0,LEN(TRIM(B20))&gt;80),"Name: 1 to 80 characters",IF(NOT(ISNUMBER(C20)),"Enter numeric CFM",IF(OR(SIGN(C20)&lt;0,C20&gt;1000000000),"CFM: 0 to 1 billion",IF(NOT(ISNUMBER(D20)),"Enter total quantity",IF(OR(D20&lt;1,D20&gt;10000,D20&lt;&gt;INT(D20)),"Total: whole 1 to 10,000",IF(NOT(ISNUMBER(E20)),"Enter simultaneous quantity",IF(OR(SIGN(E20)&lt;0,E20&gt;D20,E20&lt;&gt;INT(E20)),"Simultaneous: whole 0 to total","Ready"))))))))</x:f>
        <x:v>Unused</x:v>
      </x:c>
      <x:c r="I20" s="2"/>
    </x:row>
    <x:row r="21" ht="33" customHeight="1">
      <x:c r="A21" s="2"/>
      <x:c r="B21" s="17"/>
      <x:c r="C21" s="18"/>
      <x:c r="D21" s="19"/>
      <x:c r="E21" s="19"/>
      <x:c r="F21" s="10" t="str">
        <x:f>IF(H21="Ready",C21*D21,"")</x:f>
      </x:c>
      <x:c r="G21" s="10" t="str">
        <x:f>IF(H21="Ready",C21*E21,"")</x:f>
      </x:c>
      <x:c r="H21" s="29" t="str">
        <x:f>IF(COUNTA(B21:E21)=0,"Unused",IF(OR(NOT(ISTEXT(B21)),LEN(TRIM(B21))=0,LEN(TRIM(B21))&gt;80),"Name: 1 to 80 characters",IF(NOT(ISNUMBER(C21)),"Enter numeric CFM",IF(OR(SIGN(C21)&lt;0,C21&gt;1000000000),"CFM: 0 to 1 billion",IF(NOT(ISNUMBER(D21)),"Enter total quantity",IF(OR(D21&lt;1,D21&gt;10000,D21&lt;&gt;INT(D21)),"Total: whole 1 to 10,000",IF(NOT(ISNUMBER(E21)),"Enter simultaneous quantity",IF(OR(SIGN(E21)&lt;0,E21&gt;D21,E21&lt;&gt;INT(E21)),"Simultaneous: whole 0 to total","Ready"))))))))</x:f>
        <x:v>Unused</x:v>
      </x:c>
      <x:c r="I21" s="2"/>
    </x:row>
    <x:row r="22" ht="33" customHeight="1">
      <x:c r="A22" s="2"/>
      <x:c r="B22" s="17"/>
      <x:c r="C22" s="18"/>
      <x:c r="D22" s="19"/>
      <x:c r="E22" s="19"/>
      <x:c r="F22" s="10" t="str">
        <x:f>IF(H22="Ready",C22*D22,"")</x:f>
      </x:c>
      <x:c r="G22" s="10" t="str">
        <x:f>IF(H22="Ready",C22*E22,"")</x:f>
      </x:c>
      <x:c r="H22" s="29" t="str">
        <x:f>IF(COUNTA(B22:E22)=0,"Unused",IF(OR(NOT(ISTEXT(B22)),LEN(TRIM(B22))=0,LEN(TRIM(B22))&gt;80),"Name: 1 to 80 characters",IF(NOT(ISNUMBER(C22)),"Enter numeric CFM",IF(OR(SIGN(C22)&lt;0,C22&gt;1000000000),"CFM: 0 to 1 billion",IF(NOT(ISNUMBER(D22)),"Enter total quantity",IF(OR(D22&lt;1,D22&gt;10000,D22&lt;&gt;INT(D22)),"Total: whole 1 to 10,000",IF(NOT(ISNUMBER(E22)),"Enter simultaneous quantity",IF(OR(SIGN(E22)&lt;0,E22&gt;D22,E22&lt;&gt;INT(E22)),"Simultaneous: whole 0 to total","Ready"))))))))</x:f>
        <x:v>Unused</x:v>
      </x:c>
      <x:c r="I22" s="2"/>
    </x:row>
    <x:row r="23" ht="33" customHeight="1">
      <x:c r="A23" s="2"/>
      <x:c r="B23" s="17"/>
      <x:c r="C23" s="18"/>
      <x:c r="D23" s="19"/>
      <x:c r="E23" s="19"/>
      <x:c r="F23" s="10" t="str">
        <x:f>IF(H23="Ready",C23*D23,"")</x:f>
      </x:c>
      <x:c r="G23" s="10" t="str">
        <x:f>IF(H23="Ready",C23*E23,"")</x:f>
      </x:c>
      <x:c r="H23" s="29" t="str">
        <x:f>IF(COUNTA(B23:E23)=0,"Unused",IF(OR(NOT(ISTEXT(B23)),LEN(TRIM(B23))=0,LEN(TRIM(B23))&gt;80),"Name: 1 to 80 characters",IF(NOT(ISNUMBER(C23)),"Enter numeric CFM",IF(OR(SIGN(C23)&lt;0,C23&gt;1000000000),"CFM: 0 to 1 billion",IF(NOT(ISNUMBER(D23)),"Enter total quantity",IF(OR(D23&lt;1,D23&gt;10000,D23&lt;&gt;INT(D23)),"Total: whole 1 to 10,000",IF(NOT(ISNUMBER(E23)),"Enter simultaneous quantity",IF(OR(SIGN(E23)&lt;0,E23&gt;D23,E23&lt;&gt;INT(E23)),"Simultaneous: whole 0 to total","Ready"))))))))</x:f>
        <x:v>Unused</x:v>
      </x:c>
      <x:c r="I23" s="2"/>
    </x:row>
    <x:row r="24" ht="33" customHeight="1">
      <x:c r="A24" s="2"/>
      <x:c r="B24" s="17"/>
      <x:c r="C24" s="18"/>
      <x:c r="D24" s="19"/>
      <x:c r="E24" s="19"/>
      <x:c r="F24" s="10" t="str">
        <x:f>IF(H24="Ready",C24*D24,"")</x:f>
      </x:c>
      <x:c r="G24" s="10" t="str">
        <x:f>IF(H24="Ready",C24*E24,"")</x:f>
      </x:c>
      <x:c r="H24" s="29" t="str">
        <x:f>IF(COUNTA(B24:E24)=0,"Unused",IF(OR(NOT(ISTEXT(B24)),LEN(TRIM(B24))=0,LEN(TRIM(B24))&gt;80),"Name: 1 to 80 characters",IF(NOT(ISNUMBER(C24)),"Enter numeric CFM",IF(OR(SIGN(C24)&lt;0,C24&gt;1000000000),"CFM: 0 to 1 billion",IF(NOT(ISNUMBER(D24)),"Enter total quantity",IF(OR(D24&lt;1,D24&gt;10000,D24&lt;&gt;INT(D24)),"Total: whole 1 to 10,000",IF(NOT(ISNUMBER(E24)),"Enter simultaneous quantity",IF(OR(SIGN(E24)&lt;0,E24&gt;D24,E24&lt;&gt;INT(E24)),"Simultaneous: whole 0 to total","Ready"))))))))</x:f>
        <x:v>Unused</x:v>
      </x:c>
      <x:c r="I24" s="2"/>
    </x:row>
    <x:row r="25" ht="33" customHeight="1">
      <x:c r="A25" s="2"/>
      <x:c r="B25" s="17"/>
      <x:c r="C25" s="18"/>
      <x:c r="D25" s="19"/>
      <x:c r="E25" s="19"/>
      <x:c r="F25" s="10" t="str">
        <x:f>IF(H25="Ready",C25*D25,"")</x:f>
      </x:c>
      <x:c r="G25" s="10" t="str">
        <x:f>IF(H25="Ready",C25*E25,"")</x:f>
      </x:c>
      <x:c r="H25" s="29" t="str">
        <x:f>IF(COUNTA(B25:E25)=0,"Unused",IF(OR(NOT(ISTEXT(B25)),LEN(TRIM(B25))=0,LEN(TRIM(B25))&gt;80),"Name: 1 to 80 characters",IF(NOT(ISNUMBER(C25)),"Enter numeric CFM",IF(OR(SIGN(C25)&lt;0,C25&gt;1000000000),"CFM: 0 to 1 billion",IF(NOT(ISNUMBER(D25)),"Enter total quantity",IF(OR(D25&lt;1,D25&gt;10000,D25&lt;&gt;INT(D25)),"Total: whole 1 to 10,000",IF(NOT(ISNUMBER(E25)),"Enter simultaneous quantity",IF(OR(SIGN(E25)&lt;0,E25&gt;D25,E25&lt;&gt;INT(E25)),"Simultaneous: whole 0 to total","Ready"))))))))</x:f>
        <x:v>Unused</x:v>
      </x:c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0" t="str">
        <x:v>Method and limits</x:v>
      </x:c>
      <x:c r="C27" s="20"/>
      <x:c r="D27" s="20"/>
      <x:c r="E27" s="20"/>
      <x:c r="F27" s="20"/>
      <x:c r="G27" s="20"/>
      <x:c r="H27" s="20"/>
      <x:c r="I27" s="2"/>
    </x:row>
    <x:row r="28" ht="25" customHeight="1">
      <x:c r="A28" s="2"/>
      <x:c r="B28" s="2" t="str">
        <x:v>Peak = sum of per-item CFM × total quantity. Simultaneous = sum of per-item CFM × simultaneous quantity.</x:v>
      </x:c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 t="str">
        <x:v>Planning figure = simultaneous demand × (1 + allowance / 100). Unit conversion uses 1 CFM = 28.316846592 L/min.</x:v>
      </x:c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 t="str">
        <x:v>Use whole quantities. Simultaneous quantity cannot exceed total quantity. An averaged duty-cycle rating can understate peak demand.</x:v>
      </x:c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 t="str">
        <x:v>Use instantaneous running consumption. No leakage, pressure-loss or burst-storage allowance is automatic.</x:v>
      </x:c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 t="str">
        <x:v>The unit conversion preserves reference conditions. Results do not select a compressor or establish pressure capability or installation suitability.</x:v>
      </x:c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1" t="str">
        <x:v>https://compressorhire.co.uk/tools/air-demand-planner/</x:v>
      </x:c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1" t="str">
        <x:v>https://www.atlascopco.com/en-uk/compressors/wiki/compressed-air-articles/sizing-an-air-compressor</x:v>
      </x:c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1" t="str">
        <x:v>https://www.nist.gov/pml/special-publication-811/nist-guide-si-appendix-b-conversion-factors/nist-guide-si-appendix-b8</x:v>
      </x:c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1" t="str">
        <x:v>https://compressorhire.co.uk/#requirements</x:v>
      </x:c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conditionalFormatting sqref="H16:H25">
    <x:cfRule type="expression" dxfId="0" priority="1">
      <x:formula>AND($H16&lt;&gt;"Ready",$H16&lt;&gt;"Unused")</x:formula>
    </x:cfRule>
  </x:conditionalFormatting>
  <x:conditionalFormatting sqref="H11:H11">
    <x:cfRule type="expression" dxfId="1" priority="2">
      <x:formula>H11&lt;&gt;"Ready"</x:formula>
    </x:cfRule>
  </x:conditionalFormatting>
  <x:conditionalFormatting sqref="C6:D8">
    <x:cfRule type="expression" dxfId="4" priority="3">
      <x:formula>AND(ISNUMBER(C6),OR(ABS(C6)&gt;=1000000000,AND(SIGN(ABS(C6))=1,ABS(C6)&lt;0.001)))</x:formula>
    </x:cfRule>
  </x:conditionalFormatting>
  <x:conditionalFormatting sqref="C16:G25">
    <x:cfRule type="expression" dxfId="5" priority="4">
      <x:formula>AND(ISNUMBER(C16),OR(ABS(C16)&gt;=1000000000,AND(SIGN(ABS(C16))=1,ABS(C16)&lt;0.001)))</x:formula>
    </x:cfRule>
  </x:conditionalFormatting>
  <x:dataValidations count="2">
    <x:dataValidation type="whole" operator="between" sqref="D16:D25">
      <x:formula1>1</x:formula1>
      <x:formula2>10000</x:formula2>
    </x:dataValidation>
    <x:dataValidation type="whole" operator="between" sqref="E16:E25">
      <x:formula1>0</x:formula1>
      <x:formula2>10000</x:formula2>
    </x:dataValidation>
  </x:dataValidations>
  <x:hyperlinks xmlns:r="http://schemas.openxmlformats.org/officeDocument/2006/relationships">
    <x:hyperlink ref="B34" r:id="rId1"/>
    <x:hyperlink ref="B35" r:id="rId2"/>
    <x:hyperlink ref="B36" r:id="rId3"/>
    <x:hyperlink ref="B37" r:id="rId4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02329"/>
  </x:sheetPr>
  <x:sheetViews>
    <x:sheetView showGridLines="0" workbookViewId="0"/>
  </x:sheetViews>
  <x:sheetFormatPr defaultRowHeight="15"/>
  <x:cols>
    <x:col min="1" max="1" width="2.6700000762939453" hidden="0" customWidth="1"/>
    <x:col min="2" max="2" width="40" hidden="0" customWidth="1"/>
    <x:col min="3" max="3" width="15.5600004196167" hidden="0" customWidth="1"/>
    <x:col min="4" max="4" width="15" hidden="0" customWidth="1"/>
    <x:col min="5" max="5" width="3.109999895095825" hidden="0" customWidth="1"/>
    <x:col min="6" max="6" width="32.220001220703125" hidden="0" customWidth="1"/>
    <x:col min="7" max="7" width="20" hidden="0" customWidth="1"/>
    <x:col min="8" max="8" width="20" hidden="0" customWidth="1"/>
    <x:col min="9" max="9" width="2.670000076293945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2"/>
      <x:c r="B2" s="3" t="str">
        <x:v>Electricity running cost</x:v>
      </x:c>
      <x:c r="C2" s="3"/>
      <x:c r="D2" s="3"/>
      <x:c r="E2" s="3"/>
      <x:c r="F2" s="3"/>
      <x:c r="G2" s="3"/>
      <x:c r="H2" s="3"/>
      <x:c r="I2" s="2"/>
    </x:row>
    <x:row r="3" ht="25" customHeight="1">
      <x:c r="A3" s="2"/>
      <x:c r="B3" s="5" t="str">
        <x:v>CompressorHire   /   Version 26 October 2026   /   Illustrative measurements and tariff: replace before use</x:v>
      </x:c>
      <x:c r="C3" s="5"/>
      <x:c r="D3" s="5"/>
      <x:c r="E3" s="5"/>
      <x:c r="F3" s="5"/>
      <x:c r="G3" s="5"/>
      <x:c r="H3" s="5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9" t="str">
        <x:v>Annual estimate</x:v>
      </x:c>
      <x:c r="C5" s="9" t="str">
        <x:v>Value</x:v>
      </x:c>
      <x:c r="D5" s="9" t="str">
        <x:v>Unit</x:v>
      </x:c>
      <x:c r="E5" s="2"/>
      <x:c r="F5" s="2" t="str">
        <x:v>Loaded / unloaded electrical model</x:v>
      </x:c>
      <x:c r="G5" s="2"/>
      <x:c r="H5" s="2"/>
      <x:c r="I5" s="2"/>
    </x:row>
    <x:row r="6" ht="25" customHeight="1">
      <x:c r="A6" s="2"/>
      <x:c r="B6" s="2" t="str">
        <x:v>Electrical energy</x:v>
      </x:c>
      <x:c r="C6" s="10" t="n">
        <x:f>IF(AND(F13="Ready",F14="Ready",F15="Ready",F16="Ready",F18="Ready"),C13*C15+C14*C16,"Fix power / hours")</x:f>
        <x:v>98000</x:v>
      </x:c>
      <x:c r="D6" s="29" t="str">
        <x:v>kWh/year</x:v>
      </x:c>
      <x:c r="E6" s="2"/>
      <x:c r="F6" s="2" t="str">
        <x:v>Zero air delivery while unloaded.</x:v>
      </x:c>
      <x:c r="G6" s="2"/>
      <x:c r="H6" s="2"/>
      <x:c r="I6" s="2"/>
    </x:row>
    <x:row r="7" ht="25" customHeight="1">
      <x:c r="A7" s="2"/>
      <x:c r="B7" s="13" t="str">
        <x:v>Electricity energy cost</x:v>
      </x:c>
      <x:c r="C7" s="14" t="n">
        <x:f>IF(NOT(ISNUMBER(C6)),C6,IF(F17&lt;&gt;"Ready","Fix tariff",C6*C17))</x:f>
        <x:v>24500</x:v>
      </x:c>
      <x:c r="D7" s="30" t="str">
        <x:v>£/year</x:v>
      </x:c>
      <x:c r="E7" s="2"/>
      <x:c r="F7" s="2" t="str">
        <x:v>No energy outside entered operating hours.</x:v>
      </x:c>
      <x:c r="G7" s="2"/>
      <x:c r="H7" s="2"/>
      <x:c r="I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5" customHeight="1">
      <x:c r="A9" s="2"/>
      <x:c r="B9" s="2" t="str">
        <x:v>Use measured whole-machine electrical input, not motor nameplate or shaft power. Electric compressors only.</x:v>
      </x:c>
      <x:c r="C9" s="2"/>
      <x:c r="D9" s="2"/>
      <x:c r="E9" s="2"/>
      <x:c r="F9" s="2"/>
      <x:c r="G9" s="2"/>
      <x:c r="H9" s="2"/>
      <x:c r="I9" s="2"/>
    </x:row>
    <x:row r="10" ht="25" customHeight="1">
      <x:c r="A10" s="2"/>
      <x:c r="B10" s="2" t="str">
        <x:v>Measure loaded flow and loaded input together at the same working pressure and reference conditions. There is no kW-to-CFM inference.</x:v>
      </x:c>
      <x:c r="C10" s="2"/>
      <x:c r="D10" s="2"/>
      <x:c r="E10" s="2"/>
      <x:c r="F10" s="2"/>
      <x:c r="G10" s="2"/>
      <x:c r="H10" s="2"/>
      <x:c r="I10" s="2"/>
    </x:row>
    <x:row r="11" ht="25" customHeight="1">
      <x:c r="A11" s="2"/>
      <x:c r="B11" s="2" t="str">
        <x:v>Amber cells are editable. Required numeric inputs accept zero, but a blank is missing. Optional FAD can be left blank.</x:v>
      </x:c>
      <x:c r="C11" s="2"/>
      <x:c r="D11" s="2"/>
      <x:c r="E11" s="2"/>
      <x:c r="F11" s="2"/>
      <x:c r="G11" s="2"/>
      <x:c r="H11" s="2"/>
      <x:c r="I11" s="2"/>
    </x:row>
    <x:row r="12" ht="25" customHeight="1">
      <x:c r="A12" s="2"/>
      <x:c r="B12" s="9" t="str">
        <x:v>Measured input / schedule</x:v>
      </x:c>
      <x:c r="C12" s="9" t="str">
        <x:v>Value</x:v>
      </x:c>
      <x:c r="D12" s="9" t="str">
        <x:v>Unit</x:v>
      </x:c>
      <x:c r="E12" s="2"/>
      <x:c r="F12" s="9" t="str">
        <x:v>Input message</x:v>
      </x:c>
      <x:c r="G12" s="9"/>
      <x:c r="H12" s="9"/>
      <x:c r="I12" s="2"/>
    </x:row>
    <x:row r="13" ht="25" customHeight="1">
      <x:c r="A13" s="2"/>
      <x:c r="B13" s="2" t="str">
        <x:v>Loaded electrical input</x:v>
      </x:c>
      <x:c r="C13" s="18" t="n">
        <x:v>30</x:v>
      </x:c>
      <x:c r="D13" s="29" t="str">
        <x:v>kW</x:v>
      </x:c>
      <x:c r="E13" s="2"/>
      <x:c r="F13" s="2" t="str">
        <x:f>IF(NOT(ISNUMBER(C13)),"Enter numeric kW",IF(OR(SIGN(C13)&lt;0,C13&gt;100000),"Enter 0 to 100000","Ready"))</x:f>
        <x:v>Ready</x:v>
      </x:c>
      <x:c r="G13" s="2"/>
      <x:c r="H13" s="2"/>
      <x:c r="I13" s="2"/>
    </x:row>
    <x:row r="14" ht="25" customHeight="1">
      <x:c r="A14" s="2"/>
      <x:c r="B14" s="2" t="str">
        <x:v>Unloaded electrical input</x:v>
      </x:c>
      <x:c r="C14" s="18" t="n">
        <x:v>8</x:v>
      </x:c>
      <x:c r="D14" s="29" t="str">
        <x:v>kW</x:v>
      </x:c>
      <x:c r="E14" s="2"/>
      <x:c r="F14" s="2" t="str">
        <x:f>IF(NOT(ISNUMBER(C14)),"Enter numeric kW",IF(OR(SIGN(C14)&lt;0,C14&gt;100000),"Enter 0 to 100000","Ready"))</x:f>
        <x:v>Ready</x:v>
      </x:c>
      <x:c r="G14" s="2"/>
      <x:c r="H14" s="2"/>
      <x:c r="I14" s="2"/>
    </x:row>
    <x:row r="15" ht="25" customHeight="1">
      <x:c r="A15" s="2"/>
      <x:c r="B15" s="2" t="str">
        <x:v>Loaded hours per year</x:v>
      </x:c>
      <x:c r="C15" s="18" t="n">
        <x:v>3000</x:v>
      </x:c>
      <x:c r="D15" s="29" t="str">
        <x:v>h/year</x:v>
      </x:c>
      <x:c r="E15" s="2"/>
      <x:c r="F15" s="2" t="str">
        <x:f>IF(NOT(ISNUMBER(C15)),"Enter numeric h/year",IF(OR(SIGN(C15)&lt;0,C15&gt;8760),"Enter 0 to 8760","Ready"))</x:f>
        <x:v>Ready</x:v>
      </x:c>
      <x:c r="G15" s="2"/>
      <x:c r="H15" s="2"/>
      <x:c r="I15" s="2"/>
    </x:row>
    <x:row r="16" ht="25" customHeight="1">
      <x:c r="A16" s="2"/>
      <x:c r="B16" s="2" t="str">
        <x:v>Unloaded hours per year</x:v>
      </x:c>
      <x:c r="C16" s="18" t="n">
        <x:v>1000</x:v>
      </x:c>
      <x:c r="D16" s="29" t="str">
        <x:v>h/year</x:v>
      </x:c>
      <x:c r="E16" s="2"/>
      <x:c r="F16" s="2" t="str">
        <x:f>IF(NOT(ISNUMBER(C16)),"Enter numeric h/year",IF(OR(SIGN(C16)&lt;0,C16&gt;8760),"Enter 0 to 8760","Ready"))</x:f>
        <x:v>Ready</x:v>
      </x:c>
      <x:c r="G16" s="2"/>
      <x:c r="H16" s="2"/>
      <x:c r="I16" s="2"/>
    </x:row>
    <x:row r="17" ht="25" customHeight="1">
      <x:c r="A17" s="2"/>
      <x:c r="B17" s="2" t="str">
        <x:v>Electricity tariff</x:v>
      </x:c>
      <x:c r="C17" s="31" t="n">
        <x:v>0.25</x:v>
      </x:c>
      <x:c r="D17" s="29" t="str">
        <x:v>£/kWh</x:v>
      </x:c>
      <x:c r="E17" s="2"/>
      <x:c r="F17" s="2" t="str">
        <x:f>IF(NOT(ISNUMBER(C17)),"Enter numeric £/kWh",IF(OR(SIGN(C17)&lt;0,C17&gt;100),"Enter 0 to 100","Ready"))</x:f>
        <x:v>Ready</x:v>
      </x:c>
      <x:c r="G17" s="2"/>
      <x:c r="H17" s="2"/>
      <x:c r="I17" s="2"/>
    </x:row>
    <x:row r="18" ht="25" customHeight="1">
      <x:c r="A18" s="2"/>
      <x:c r="B18" s="2" t="str">
        <x:v>Combined annual operating hours</x:v>
      </x:c>
      <x:c r="C18" s="10" t="n">
        <x:f>IF(AND(F15="Ready",F16="Ready"),SUM(C15:C16),"n.a.")</x:f>
        <x:v>4000</x:v>
      </x:c>
      <x:c r="D18" s="29" t="str">
        <x:v>h/year</x:v>
      </x:c>
      <x:c r="E18" s="2"/>
      <x:c r="F18" s="2" t="str">
        <x:f>IF(NOT(ISNUMBER(C18)),"Fix hours",IF(C18&gt;8760,"Combined hours exceed 8,760","Ready"))</x:f>
        <x:v>Ready</x:v>
      </x:c>
      <x:c r="G18" s="2"/>
      <x:c r="H18" s="2"/>
      <x:c r="I18" s="2"/>
    </x:row>
    <x:row r="19" ht="25" customHeight="1">
      <x:c r="A19" s="2"/>
      <x:c r="B19" s="2"/>
      <x:c r="C19" s="2"/>
      <x:c r="D19" s="29"/>
      <x:c r="E19" s="2"/>
      <x:c r="F19" s="2"/>
      <x:c r="G19" s="2"/>
      <x:c r="H19" s="2"/>
      <x:c r="I19" s="2"/>
    </x:row>
    <x:row r="20" ht="25" customHeight="1">
      <x:c r="A20" s="2"/>
      <x:c r="B20" s="2" t="str">
        <x:v>Optional measured loaded FAD</x:v>
      </x:c>
      <x:c r="C20" s="26" t="n">
        <x:v>5</x:v>
      </x:c>
      <x:c r="D20" s="29" t="str">
        <x:v>m³/min</x:v>
      </x:c>
      <x:c r="E20" s="2"/>
      <x:c r="F20" s="2" t="str">
        <x:f>IF(ISBLANK(C20),"No flow supplied",IF(NOT(ISNUMBER(C20)),"Enter numeric FAD or leave blank",IF(OR(SIGN(C20)&lt;&gt;1,C20&gt;1000000000),"FAD: greater than 0, up to 1 billion",IF(F13&lt;&gt;"Ready","Fix loaded electrical input",IF(SIGN(C13)&lt;&gt;1,"FAD needs positive loaded kW","Ready")))))</x:f>
        <x:v>Ready</x:v>
      </x:c>
      <x:c r="G20" s="2"/>
      <x:c r="H20" s="2"/>
      <x:c r="I20" s="2"/>
    </x:row>
    <x:row r="21" ht="25" customHeight="1">
      <x:c r="A21" s="2"/>
      <x:c r="B21" s="2"/>
      <x:c r="C21" s="2"/>
      <x:c r="D21" s="29"/>
      <x:c r="E21" s="2"/>
      <x:c r="F21" s="2"/>
      <x:c r="G21" s="2"/>
      <x:c r="H21" s="2"/>
      <x:c r="I21" s="2"/>
    </x:row>
    <x:row r="22" ht="25" customHeight="1">
      <x:c r="A22" s="2"/>
      <x:c r="B22" s="9" t="str">
        <x:v>Measured-flow result</x:v>
      </x:c>
      <x:c r="C22" s="9" t="str">
        <x:v>Value</x:v>
      </x:c>
      <x:c r="D22" s="9" t="str">
        <x:v>Unit</x:v>
      </x:c>
      <x:c r="E22" s="2"/>
      <x:c r="F22" s="2"/>
      <x:c r="G22" s="2"/>
      <x:c r="H22" s="2"/>
      <x:c r="I22" s="2"/>
    </x:row>
    <x:row r="23" ht="25" customHeight="1">
      <x:c r="A23" s="2"/>
      <x:c r="B23" s="2" t="str">
        <x:v>Loaded specific electrical input</x:v>
      </x:c>
      <x:c r="C23" s="27" t="n">
        <x:f>IF(F20&lt;&gt;"Ready","n.a.",IF(C13/C20&gt;1000000000000000000,"Outside range",C13/C20))</x:f>
        <x:v>6</x:v>
      </x:c>
      <x:c r="D23" s="29" t="str">
        <x:v>kW/(m³/min)</x:v>
      </x:c>
      <x:c r="E23" s="2"/>
      <x:c r="F23" s="2" t="str">
        <x:v>Loaded kW ÷ measured loaded FAD.</x:v>
      </x:c>
      <x:c r="G23" s="2"/>
      <x:c r="H23" s="2"/>
      <x:c r="I23" s="2"/>
    </x:row>
    <x:row r="24" ht="25" customHeight="1">
      <x:c r="A24" s="2"/>
      <x:c r="B24" s="2" t="str">
        <x:v>Annual delivered reference air</x:v>
      </x:c>
      <x:c r="C24" s="10" t="n">
        <x:f>IF(F20&lt;&gt;"Ready","n.a.",IF(OR(F15&lt;&gt;"Ready",F16&lt;&gt;"Ready",F18&lt;&gt;"Ready"),"Fix hours",C20*60*C15))</x:f>
        <x:v>900000</x:v>
      </x:c>
      <x:c r="D24" s="29" t="str">
        <x:v>m³/year</x:v>
      </x:c>
      <x:c r="E24" s="2"/>
      <x:c r="F24" s="2" t="str">
        <x:v>Measured loaded FAD × 60 × loaded hours.</x:v>
      </x:c>
      <x:c r="G24" s="2"/>
      <x:c r="H24" s="2"/>
      <x:c r="I24" s="2"/>
    </x:row>
    <x:row r="25" ht="25" customHeight="1">
      <x:c r="A25" s="2"/>
      <x:c r="B25" s="2" t="str">
        <x:v>Energy per delivered reference m³</x:v>
      </x:c>
      <x:c r="C25" s="27" t="n">
        <x:f>IF(NOT(ISNUMBER(C24)),"n.a.",IF(SIGN(C24)=0,"n.a.",IF(NOT(ISNUMBER(C6)),"n.a.",IF(C6/C24&gt;1000000000000000000,"Outside range",C6/C24))))</x:f>
        <x:v>0.10888888888888888</x:v>
      </x:c>
      <x:c r="D25" s="29" t="str">
        <x:v>kWh/m³</x:v>
      </x:c>
      <x:c r="E25" s="2"/>
      <x:c r="F25" s="2" t="str">
        <x:v>Total annual energy ÷ delivered reference air.</x:v>
      </x:c>
      <x:c r="G25" s="2"/>
      <x:c r="H25" s="2"/>
      <x:c r="I25" s="2"/>
    </x:row>
    <x:row r="26" ht="25" customHeight="1">
      <x:c r="A26" s="2"/>
      <x:c r="B26" s="2" t="str">
        <x:v>Cost per delivered reference m³</x:v>
      </x:c>
      <x:c r="C26" s="16" t="n">
        <x:f>IF(NOT(ISNUMBER(C24)),"n.a.",IF(SIGN(C24)=0,"n.a.",IF(NOT(ISNUMBER(C7)),"n.a.",IF(C7/C24&gt;1000000000000000000,"Outside range",C7/C24))))</x:f>
        <x:v>0.02722222222222222</x:v>
      </x:c>
      <x:c r="D26" s="29" t="str">
        <x:v>£/m³</x:v>
      </x:c>
      <x:c r="E26" s="2"/>
      <x:c r="F26" s="2" t="str">
        <x:v>Annual electricity cost ÷ delivered reference air.</x:v>
      </x:c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0" t="str">
        <x:v>Method and limits</x:v>
      </x:c>
      <x:c r="C28" s="20"/>
      <x:c r="D28" s="20"/>
      <x:c r="E28" s="20"/>
      <x:c r="F28" s="20"/>
      <x:c r="G28" s="20"/>
      <x:c r="H28" s="20"/>
      <x:c r="I28" s="2"/>
    </x:row>
    <x:row r="29" ht="25" customHeight="1">
      <x:c r="A29" s="2"/>
      <x:c r="B29" s="2" t="str">
        <x:v>Energy = loaded kW × loaded hours + unloaded kW × unloaded hours. Electricity cost = energy × tariff.</x:v>
      </x:c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 t="str">
        <x:v>Blank FAD leaves flow results unavailable. Zero loaded hours gives zero delivered air and no per-m³ result. Energy includes unloaded operation.</x:v>
      </x:c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 t="str">
        <x:v>Loaded and unloaded hours together must not exceed 8,760 per year. Optional FAD requires positive loaded flow and loaded electrical input.</x:v>
      </x:c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 t="str">
        <x:v>Replace the example tariff with your own energy rate. Check whether VAT is included before comparing costs.</x:v>
      </x:c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 t="str">
        <x:v>The two-state model does not model variable-speed or varying load profiles. State measurements must represent the entered hours.</x:v>
      </x:c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 t="str">
        <x:v>Excludes hire, transport, maintenance, fuel, standing/capacity charges and energy outside the measurement boundary. VAT is included only if in the tariff.</x:v>
      </x:c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 t="str">
        <x:v>This whole-machine energy balance extends the DOE energy-cost principle. It is not DOE certification, a quotation or a savings promise.</x:v>
      </x:c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1" t="str">
        <x:v>https://compressorhire.co.uk/tools/compressor-running-cost-calculator/</x:v>
      </x:c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1" t="str">
        <x:v>https://www.energy.gov/sites/prod/files/2014/05/f16/compressed_air3.pdf</x:v>
      </x:c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1" t="str">
        <x:v>https://compressorhire.co.uk/#requirements</x:v>
      </x:c>
      <x:c r="C39" s="2"/>
      <x:c r="D39" s="2"/>
      <x:c r="E39" s="2"/>
      <x:c r="F39" s="2"/>
      <x:c r="G39" s="2"/>
      <x:c r="H39" s="2"/>
      <x:c r="I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</x:row>
  </x:sheetData>
  <x:conditionalFormatting sqref="F13:H18">
    <x:cfRule type="expression" dxfId="2" priority="1">
      <x:formula>AND($F13&lt;&gt;"Ready",$F13&lt;&gt;"")</x:formula>
    </x:cfRule>
  </x:conditionalFormatting>
  <x:conditionalFormatting sqref="F20:H20">
    <x:cfRule type="expression" dxfId="3" priority="2">
      <x:formula>AND($F20&lt;&gt;"Ready",$F20&lt;&gt;"No flow supplied")</x:formula>
    </x:cfRule>
  </x:conditionalFormatting>
  <x:conditionalFormatting sqref="C6:C7">
    <x:cfRule type="expression" dxfId="6" priority="3">
      <x:formula>AND(ISNUMBER(C6),OR(ABS(C6)&gt;=1000000000,AND(SIGN(ABS(C6))=1,ABS(C6)&lt;0.001)))</x:formula>
    </x:cfRule>
  </x:conditionalFormatting>
  <x:conditionalFormatting sqref="C13:C20">
    <x:cfRule type="expression" dxfId="7" priority="4">
      <x:formula>AND(ISNUMBER(C13),OR(ABS(C13)&gt;=1000000000,AND(SIGN(ABS(C13))=1,ABS(C13)&lt;0.001)))</x:formula>
    </x:cfRule>
  </x:conditionalFormatting>
  <x:conditionalFormatting sqref="C23:C26">
    <x:cfRule type="expression" dxfId="8" priority="5">
      <x:formula>AND(ISNUMBER(C23),OR(ABS(C23)&gt;=1000000000,AND(SIGN(ABS(C23))=1,ABS(C23)&lt;0.001)))</x:formula>
    </x:cfRule>
  </x:conditionalFormatting>
  <x:hyperlinks xmlns:r="http://schemas.openxmlformats.org/officeDocument/2006/relationships">
    <x:hyperlink ref="B37" r:id="rId1"/>
    <x:hyperlink ref="B38" r:id="rId2"/>
    <x:hyperlink ref="B39" r:id="rId3"/>
  </x:hyperlinks>
  <x:pageMargins left="0.7" right="0.7" top="0.75" bottom="0.75" header="0.3" footer="0.3"/>
</x:worksheet>
</file>